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xWindow="0" yWindow="0" windowWidth="21600" windowHeight="9000"/>
  </bookViews>
  <sheets>
    <sheet name="library_staff_expense" sheetId="1" r:id="rId1"/>
  </sheets>
  <definedNames>
    <definedName name="HTML_CodePage" hidden="1">1252</definedName>
    <definedName name="HTML_Control" hidden="1">{"'library_staff_expense'!$B$6:$M$22"}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Documents\FrontPage\library_staff_expense.htm"</definedName>
    <definedName name="HTML_Title" hidden="1">""</definedName>
    <definedName name="_xlnm.Print_Area" localSheetId="0">library_staff_expense!$A$1:$AJ$79</definedName>
  </definedNames>
  <calcPr calcId="162913"/>
</workbook>
</file>

<file path=xl/calcChain.xml><?xml version="1.0" encoding="utf-8"?>
<calcChain xmlns="http://schemas.openxmlformats.org/spreadsheetml/2006/main">
  <c r="AH20" i="1" l="1"/>
  <c r="AH12" i="1"/>
  <c r="AG20" i="1" l="1"/>
  <c r="AG12" i="1"/>
  <c r="AF20" i="1" l="1"/>
  <c r="AF12" i="1"/>
  <c r="AE20" i="1" l="1"/>
  <c r="AE12" i="1"/>
  <c r="AD20" i="1" l="1"/>
  <c r="AD12" i="1"/>
  <c r="AC20" i="1" l="1"/>
  <c r="AC12" i="1"/>
  <c r="AB20" i="1" l="1"/>
  <c r="AB12" i="1"/>
  <c r="AA20" i="1" l="1"/>
  <c r="AA12" i="1"/>
  <c r="Z20" i="1" l="1"/>
  <c r="Z12" i="1"/>
  <c r="Y20" i="1"/>
  <c r="Y12" i="1"/>
  <c r="X20" i="1"/>
  <c r="X12" i="1"/>
  <c r="W20" i="1"/>
  <c r="W12" i="1"/>
  <c r="V20" i="1"/>
  <c r="V12" i="1"/>
  <c r="U20" i="1"/>
  <c r="U12" i="1"/>
  <c r="T20" i="1"/>
  <c r="T12" i="1"/>
  <c r="S20" i="1"/>
  <c r="S12" i="1"/>
  <c r="R16" i="1"/>
  <c r="R20" i="1" s="1"/>
  <c r="R12" i="1"/>
  <c r="Q16" i="1"/>
  <c r="Q20" i="1" s="1"/>
  <c r="Q12" i="1"/>
  <c r="P20" i="1"/>
  <c r="P12" i="1"/>
  <c r="O15" i="1"/>
  <c r="O16" i="1"/>
  <c r="O18" i="1"/>
  <c r="O19" i="1"/>
  <c r="O20" i="1"/>
  <c r="O12" i="1"/>
  <c r="N15" i="1"/>
  <c r="N16" i="1"/>
  <c r="N18" i="1"/>
  <c r="N20" i="1" s="1"/>
  <c r="N19" i="1"/>
  <c r="N12" i="1"/>
  <c r="M19" i="1"/>
  <c r="M18" i="1"/>
  <c r="M16" i="1"/>
  <c r="M15" i="1"/>
  <c r="M20" i="1"/>
  <c r="L19" i="1"/>
  <c r="L18" i="1"/>
  <c r="L16" i="1"/>
  <c r="L15" i="1"/>
  <c r="L20" i="1" s="1"/>
  <c r="K19" i="1"/>
  <c r="K18" i="1"/>
  <c r="K17" i="1"/>
  <c r="K16" i="1"/>
  <c r="K15" i="1"/>
  <c r="K20" i="1" s="1"/>
  <c r="J19" i="1"/>
  <c r="J18" i="1"/>
  <c r="J16" i="1"/>
  <c r="J20" i="1" s="1"/>
  <c r="J15" i="1"/>
  <c r="I15" i="1"/>
  <c r="I16" i="1"/>
  <c r="I20" i="1" s="1"/>
  <c r="H16" i="1"/>
  <c r="H20" i="1" s="1"/>
  <c r="H15" i="1"/>
  <c r="G19" i="1"/>
  <c r="G18" i="1"/>
  <c r="G16" i="1"/>
  <c r="G15" i="1"/>
  <c r="G20" i="1" s="1"/>
  <c r="F19" i="1"/>
  <c r="F18" i="1"/>
  <c r="F20" i="1" s="1"/>
  <c r="F16" i="1"/>
  <c r="F15" i="1"/>
  <c r="E16" i="1"/>
  <c r="AI20" i="1"/>
  <c r="E20" i="1"/>
  <c r="AI12" i="1"/>
  <c r="M12" i="1"/>
  <c r="L12" i="1"/>
  <c r="K12" i="1"/>
  <c r="J12" i="1"/>
  <c r="I12" i="1"/>
  <c r="H12" i="1"/>
  <c r="G12" i="1"/>
  <c r="F12" i="1"/>
  <c r="E12" i="1"/>
  <c r="D16" i="1"/>
  <c r="D20" i="1" s="1"/>
  <c r="D12" i="1"/>
</calcChain>
</file>

<file path=xl/sharedStrings.xml><?xml version="1.0" encoding="utf-8"?>
<sst xmlns="http://schemas.openxmlformats.org/spreadsheetml/2006/main" count="48" uniqueCount="46">
  <si>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</si>
  <si>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</si>
  <si>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</si>
  <si>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</si>
  <si>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</si>
  <si>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</si>
  <si>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</si>
  <si>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</si>
  <si>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</si>
  <si>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</si>
  <si>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</si>
  <si>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 xml:space="preserve">FTE Staff </t>
  </si>
  <si>
    <t xml:space="preserve">Professional </t>
  </si>
  <si>
    <t>Other</t>
  </si>
  <si>
    <t xml:space="preserve">Student </t>
  </si>
  <si>
    <t>TOTAL</t>
  </si>
  <si>
    <t>Expenditures</t>
  </si>
  <si>
    <t>Collections</t>
  </si>
  <si>
    <t>Preservation</t>
  </si>
  <si>
    <t>Equipment</t>
  </si>
  <si>
    <t>UNIVERSITY OF MISSOURI-ST. LOUIS</t>
  </si>
  <si>
    <t>FY1999</t>
  </si>
  <si>
    <t>FY2000</t>
  </si>
  <si>
    <t>FY2001</t>
  </si>
  <si>
    <t>FY2002</t>
  </si>
  <si>
    <t>FY2003</t>
  </si>
  <si>
    <t>TABLE 6-2. LIBRARY STAFF AND EXPENDITURES</t>
  </si>
  <si>
    <t>FY2004</t>
  </si>
  <si>
    <t>FY2005</t>
  </si>
  <si>
    <t>FY2006</t>
  </si>
  <si>
    <t>FY2007</t>
  </si>
  <si>
    <t>Salaries and Wages*</t>
  </si>
  <si>
    <t>*Benefits not included.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</si>
  <si>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</si>
  <si>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</si>
  <si>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</si>
  <si>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</si>
  <si>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</si>
  <si>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</si>
  <si>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</si>
  <si>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</si>
  <si>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</si>
  <si>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</si>
  <si>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</si>
  <si>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</si>
  <si>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Source:  IPEDS-L (most recent FY2002) and UM-St. Louis Libraries (most recent FY2019)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</si>
</sst>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"/>
  </numFmts>
  <fonts count="4" x14ac:knownFonts="1">
    <font>
      <sz val="12"/>
      <name val="Times New Roman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2" fillId="0" borderId="2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3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5" fontId="2" fillId="0" borderId="0" xfId="0" applyNumberFormat="1" applyFont="1" applyBorder="1"/>
    <xf numFmtId="165" fontId="2" fillId="0" borderId="0" xfId="0" applyNumberFormat="1" applyFont="1" applyFill="1" applyBorder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0" fontId="2" fillId="0" borderId="4" xfId="0" applyFont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Fill="1" applyBorder="1"/>
    <xf numFmtId="0" fontId="3" fillId="0" borderId="6" xfId="0" applyFont="1" applyBorder="1"/>
    <xf numFmtId="0" fontId="1" fillId="0" borderId="2" xfId="0" applyFont="1" applyBorder="1"/>
    <xf numFmtId="0" fontId="1" fillId="0" borderId="3" xfId="0" applyFont="1" applyBorder="1"/>
    <xf numFmtId="164" fontId="1" fillId="0" borderId="0" xfId="0" applyNumberFormat="1" applyFont="1" applyBorder="1"/>
    <xf numFmtId="164" fontId="1" fillId="0" borderId="0" xfId="0" applyNumberFormat="1" applyFont="1" applyFill="1" applyBorder="1"/>
    <xf numFmtId="165" fontId="1" fillId="0" borderId="7" xfId="0" applyNumberFormat="1" applyFont="1" applyBorder="1"/>
    <xf numFmtId="165" fontId="1" fillId="0" borderId="7" xfId="0" applyNumberFormat="1" applyFont="1" applyFill="1" applyBorder="1"/>
    <xf numFmtId="164" fontId="1" fillId="0" borderId="7" xfId="0" applyNumberFormat="1" applyFont="1" applyBorder="1"/>
    <xf numFmtId="164" fontId="1" fillId="0" borderId="7" xfId="0" applyNumberFormat="1" applyFont="1" applyFill="1" applyBorder="1"/>
    <xf numFmtId="3" fontId="2" fillId="0" borderId="0" xfId="0" applyNumberFormat="1" applyFont="1" applyFill="1" applyBorder="1"/>
    <xf numFmtId="0" fontId="2" fillId="0" borderId="8" xfId="0" applyFont="1" applyBorder="1"/>
    <xf numFmtId="0" fontId="2" fillId="0" borderId="8" xfId="0" applyFont="1" applyFill="1" applyBorder="1"/>
    <xf numFmtId="0" fontId="3" fillId="0" borderId="8" xfId="0" applyFont="1" applyBorder="1"/>
    <xf numFmtId="37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Library Staff</a:t>
            </a:r>
          </a:p>
        </c:rich>
      </c:tx>
      <c:layout>
        <c:manualLayout>
          <c:xMode val="edge"/>
          <c:yMode val="edge"/>
          <c:x val="0.45312497832044141"/>
          <c:y val="3.05164319248826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241071428571438E-2"/>
          <c:y val="0.16197220229103004"/>
          <c:w val="0.79017857142857162"/>
          <c:h val="0.6854475807098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library_staff_expense!$B$9</c:f>
              <c:strCache>
                <c:ptCount val="1"/>
                <c:pt idx="0">
                  <c:v>Professional </c:v>
                </c:pt>
              </c:strCache>
            </c:strRef>
          </c:tx>
          <c:invertIfNegative val="0"/>
          <c:cat>
            <c:strRef>
              <c:f>library_staff_expense!$D$7:$AI$7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library_staff_expense!$D$9:$AI$9</c:f>
              <c:numCache>
                <c:formatCode>0.0</c:formatCode>
                <c:ptCount val="10"/>
                <c:pt idx="0">
                  <c:v>27</c:v>
                </c:pt>
                <c:pt idx="1">
                  <c:v>27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20</c:v>
                </c:pt>
                <c:pt idx="6">
                  <c:v>18</c:v>
                </c:pt>
                <c:pt idx="7">
                  <c:v>19</c:v>
                </c:pt>
                <c:pt idx="8">
                  <c:v>17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B-42A3-95E2-FFBEBED7828E}"/>
            </c:ext>
          </c:extLst>
        </c:ser>
        <c:ser>
          <c:idx val="1"/>
          <c:order val="1"/>
          <c:tx>
            <c:strRef>
              <c:f>library_staff_expense!$B$10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library_staff_expense!$D$7:$AI$7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library_staff_expense!$D$10:$AI$10</c:f>
              <c:numCache>
                <c:formatCode>0.0</c:formatCode>
                <c:ptCount val="10"/>
                <c:pt idx="0">
                  <c:v>19.8</c:v>
                </c:pt>
                <c:pt idx="1">
                  <c:v>20.5</c:v>
                </c:pt>
                <c:pt idx="2">
                  <c:v>19.899999999999999</c:v>
                </c:pt>
                <c:pt idx="3">
                  <c:v>19.5</c:v>
                </c:pt>
                <c:pt idx="4">
                  <c:v>20.5</c:v>
                </c:pt>
                <c:pt idx="5">
                  <c:v>16</c:v>
                </c:pt>
                <c:pt idx="6">
                  <c:v>16</c:v>
                </c:pt>
                <c:pt idx="7">
                  <c:v>15.5</c:v>
                </c:pt>
                <c:pt idx="8">
                  <c:v>14.5</c:v>
                </c:pt>
                <c:pt idx="9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B-42A3-95E2-FFBEBED7828E}"/>
            </c:ext>
          </c:extLst>
        </c:ser>
        <c:ser>
          <c:idx val="2"/>
          <c:order val="2"/>
          <c:tx>
            <c:strRef>
              <c:f>library_staff_expense!$B$11</c:f>
              <c:strCache>
                <c:ptCount val="1"/>
                <c:pt idx="0">
                  <c:v>Student </c:v>
                </c:pt>
              </c:strCache>
            </c:strRef>
          </c:tx>
          <c:invertIfNegative val="0"/>
          <c:cat>
            <c:strRef>
              <c:f>library_staff_expense!$D$7:$AI$7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library_staff_expense!$D$11:$AI$11</c:f>
              <c:numCache>
                <c:formatCode>0.0</c:formatCode>
                <c:ptCount val="10"/>
                <c:pt idx="0">
                  <c:v>10.7</c:v>
                </c:pt>
                <c:pt idx="1">
                  <c:v>10.8</c:v>
                </c:pt>
                <c:pt idx="2">
                  <c:v>10</c:v>
                </c:pt>
                <c:pt idx="3">
                  <c:v>9.9</c:v>
                </c:pt>
                <c:pt idx="4">
                  <c:v>9.3000000000000007</c:v>
                </c:pt>
                <c:pt idx="5">
                  <c:v>7.6</c:v>
                </c:pt>
                <c:pt idx="6">
                  <c:v>4.5</c:v>
                </c:pt>
                <c:pt idx="7">
                  <c:v>2.9</c:v>
                </c:pt>
                <c:pt idx="8">
                  <c:v>3.9</c:v>
                </c:pt>
                <c:pt idx="9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B-42A3-95E2-FFBEBED78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752256"/>
        <c:axId val="40754176"/>
      </c:barChart>
      <c:catAx>
        <c:axId val="407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6986610704498943"/>
              <c:y val="0.922537429300210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75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754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FTE Staff</a:t>
                </a:r>
              </a:p>
            </c:rich>
          </c:tx>
          <c:layout>
            <c:manualLayout>
              <c:xMode val="edge"/>
              <c:yMode val="edge"/>
              <c:x val="1.0416710025784218E-2"/>
              <c:y val="0.4460103754636303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752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318452484188359"/>
          <c:y val="0.43662070410212811"/>
          <c:w val="0.10788685004682787"/>
          <c:h val="0.2018781807203677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Library Expenditures</a:t>
            </a:r>
          </a:p>
        </c:rich>
      </c:tx>
      <c:layout>
        <c:manualLayout>
          <c:xMode val="edge"/>
          <c:yMode val="edge"/>
          <c:x val="0.42011198986014298"/>
          <c:y val="3.08788598574821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90509498575802"/>
          <c:y val="0.16152037735717756"/>
          <c:w val="0.7329612937332477"/>
          <c:h val="0.684086304100987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library_staff_expense!$B$15</c:f>
              <c:strCache>
                <c:ptCount val="1"/>
                <c:pt idx="0">
                  <c:v>Salaries and Wages*</c:v>
                </c:pt>
              </c:strCache>
            </c:strRef>
          </c:tx>
          <c:invertIfNegative val="0"/>
          <c:cat>
            <c:strRef>
              <c:f>library_staff_expense!$D$7:$AI$7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library_staff_expense!$D$15:$AI$15</c:f>
              <c:numCache>
                <c:formatCode>"$"#,##0</c:formatCode>
                <c:ptCount val="10"/>
                <c:pt idx="0">
                  <c:v>2241859</c:v>
                </c:pt>
                <c:pt idx="1">
                  <c:v>2235986</c:v>
                </c:pt>
                <c:pt idx="2">
                  <c:v>2147712</c:v>
                </c:pt>
                <c:pt idx="3">
                  <c:v>2203658</c:v>
                </c:pt>
                <c:pt idx="4">
                  <c:v>2200148</c:v>
                </c:pt>
                <c:pt idx="5">
                  <c:v>2116252</c:v>
                </c:pt>
                <c:pt idx="6">
                  <c:v>1829395</c:v>
                </c:pt>
                <c:pt idx="7">
                  <c:v>1750075</c:v>
                </c:pt>
                <c:pt idx="8">
                  <c:v>1642795</c:v>
                </c:pt>
                <c:pt idx="9">
                  <c:v>1640447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3-45F1-88C9-6B2109BEE0A6}"/>
            </c:ext>
          </c:extLst>
        </c:ser>
        <c:ser>
          <c:idx val="1"/>
          <c:order val="1"/>
          <c:tx>
            <c:strRef>
              <c:f>library_staff_expense!$B$16</c:f>
              <c:strCache>
                <c:ptCount val="1"/>
                <c:pt idx="0">
                  <c:v>Collections</c:v>
                </c:pt>
              </c:strCache>
            </c:strRef>
          </c:tx>
          <c:invertIfNegative val="0"/>
          <c:cat>
            <c:strRef>
              <c:f>library_staff_expense!$D$7:$AI$7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library_staff_expense!$D$16:$AI$16</c:f>
              <c:numCache>
                <c:formatCode>#,##0</c:formatCode>
                <c:ptCount val="10"/>
                <c:pt idx="0">
                  <c:v>2174241</c:v>
                </c:pt>
                <c:pt idx="1">
                  <c:v>2671393</c:v>
                </c:pt>
                <c:pt idx="2">
                  <c:v>2436670</c:v>
                </c:pt>
                <c:pt idx="3">
                  <c:v>2600841</c:v>
                </c:pt>
                <c:pt idx="4">
                  <c:v>2580731</c:v>
                </c:pt>
                <c:pt idx="5">
                  <c:v>2831311</c:v>
                </c:pt>
                <c:pt idx="6">
                  <c:v>2668420</c:v>
                </c:pt>
                <c:pt idx="7">
                  <c:v>2496923</c:v>
                </c:pt>
                <c:pt idx="8">
                  <c:v>2084238</c:v>
                </c:pt>
                <c:pt idx="9">
                  <c:v>2591100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3-45F1-88C9-6B2109BEE0A6}"/>
            </c:ext>
          </c:extLst>
        </c:ser>
        <c:ser>
          <c:idx val="2"/>
          <c:order val="2"/>
          <c:tx>
            <c:strRef>
              <c:f>library_staff_expense!$B$17</c:f>
              <c:strCache>
                <c:ptCount val="1"/>
                <c:pt idx="0">
                  <c:v>Preservation</c:v>
                </c:pt>
              </c:strCache>
            </c:strRef>
          </c:tx>
          <c:invertIfNegative val="0"/>
          <c:cat>
            <c:strRef>
              <c:f>library_staff_expense!$D$7:$AI$7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library_staff_expense!$D$17:$AI$17</c:f>
              <c:numCache>
                <c:formatCode>#,##0</c:formatCode>
                <c:ptCount val="10"/>
                <c:pt idx="0">
                  <c:v>17858</c:v>
                </c:pt>
                <c:pt idx="1">
                  <c:v>17294</c:v>
                </c:pt>
                <c:pt idx="2">
                  <c:v>18041</c:v>
                </c:pt>
                <c:pt idx="3">
                  <c:v>15118</c:v>
                </c:pt>
                <c:pt idx="4">
                  <c:v>9657</c:v>
                </c:pt>
                <c:pt idx="5">
                  <c:v>9998</c:v>
                </c:pt>
                <c:pt idx="6">
                  <c:v>5199</c:v>
                </c:pt>
                <c:pt idx="7">
                  <c:v>9065</c:v>
                </c:pt>
                <c:pt idx="8">
                  <c:v>7252</c:v>
                </c:pt>
                <c:pt idx="9">
                  <c:v>7390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D3-45F1-88C9-6B2109BEE0A6}"/>
            </c:ext>
          </c:extLst>
        </c:ser>
        <c:ser>
          <c:idx val="3"/>
          <c:order val="3"/>
          <c:tx>
            <c:strRef>
              <c:f>library_staff_expense!$B$18</c:f>
              <c:strCache>
                <c:ptCount val="1"/>
                <c:pt idx="0">
                  <c:v>Equipment</c:v>
                </c:pt>
              </c:strCache>
            </c:strRef>
          </c:tx>
          <c:invertIfNegative val="0"/>
          <c:cat>
            <c:strRef>
              <c:f>library_staff_expense!$D$7:$AI$7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library_staff_expense!$D$18:$AI$18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47624</c:v>
                </c:pt>
                <c:pt idx="3">
                  <c:v>30136</c:v>
                </c:pt>
                <c:pt idx="4">
                  <c:v>1717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D3-45F1-88C9-6B2109BEE0A6}"/>
            </c:ext>
          </c:extLst>
        </c:ser>
        <c:ser>
          <c:idx val="4"/>
          <c:order val="4"/>
          <c:tx>
            <c:strRef>
              <c:f>library_staff_expense!$B$19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library_staff_expense!$D$7:$AI$7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library_staff_expense!$D$19:$AI$19</c:f>
              <c:numCache>
                <c:formatCode>#,##0</c:formatCode>
                <c:ptCount val="10"/>
                <c:pt idx="0">
                  <c:v>666119</c:v>
                </c:pt>
                <c:pt idx="1">
                  <c:v>831573</c:v>
                </c:pt>
                <c:pt idx="2">
                  <c:v>295485</c:v>
                </c:pt>
                <c:pt idx="3">
                  <c:v>410518</c:v>
                </c:pt>
                <c:pt idx="4">
                  <c:v>1255143</c:v>
                </c:pt>
                <c:pt idx="5">
                  <c:v>1433960</c:v>
                </c:pt>
                <c:pt idx="6">
                  <c:v>1537004</c:v>
                </c:pt>
                <c:pt idx="7">
                  <c:v>1195650</c:v>
                </c:pt>
                <c:pt idx="8">
                  <c:v>778896</c:v>
                </c:pt>
                <c:pt idx="9">
                  <c:v>415561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D3-45F1-88C9-6B2109BEE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700352"/>
        <c:axId val="41710720"/>
      </c:barChart>
      <c:catAx>
        <c:axId val="4170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7374326830976349"/>
              <c:y val="0.9216161994002529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171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10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Dollars</a:t>
                </a:r>
              </a:p>
            </c:rich>
          </c:tx>
          <c:layout>
            <c:manualLayout>
              <c:xMode val="edge"/>
              <c:yMode val="edge"/>
              <c:x val="1.0428310573636948E-2"/>
              <c:y val="0.45051514641429913"/>
            </c:manualLayout>
          </c:layout>
          <c:overlay val="0"/>
        </c:title>
        <c:numFmt formatCode="&quot;$&quot;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1700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15685525527619"/>
          <c:y val="0.38954919233670615"/>
          <c:w val="0.12290513851148978"/>
          <c:h val="0.3832148178627316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142875</xdr:rowOff>
    </xdr:from>
    <xdr:to>
      <xdr:col>34</xdr:col>
      <xdr:colOff>666750</xdr:colOff>
      <xdr:row>50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53</xdr:row>
      <xdr:rowOff>38100</xdr:rowOff>
    </xdr:from>
    <xdr:to>
      <xdr:col>34</xdr:col>
      <xdr:colOff>704850</xdr:colOff>
      <xdr:row>78</xdr:row>
      <xdr:rowOff>0</xdr:rowOff>
    </xdr:to>
    <xdr:graphicFrame macro="">
      <xdr:nvGraphicFramePr>
        <xdr:cNvPr id="10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38100</xdr:colOff>
      <xdr:row>0</xdr:row>
      <xdr:rowOff>123825</xdr:rowOff>
    </xdr:from>
    <xdr:to>
      <xdr:col>1</xdr:col>
      <xdr:colOff>971550</xdr:colOff>
      <xdr:row>3</xdr:row>
      <xdr:rowOff>66675</xdr:rowOff>
    </xdr:to>
    <xdr:pic>
      <xdr:nvPicPr>
        <xdr:cNvPr id="1030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9334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showGridLines="0" tabSelected="1" workbookViewId="0">
      <selection activeCell="B25" sqref="B25"/>
    </sheetView>
  </sheetViews>
  <sheetFormatPr defaultColWidth="9" defaultRowHeight="12.75" customHeight="1" x14ac:dyDescent="0.2"/>
  <cols>
    <col min="1" max="1" width="2" style="2" customWidth="1"/>
    <col min="2" max="2" width="15.125" style="2" customWidth="1"/>
    <col min="3" max="3" width="0.875" style="2" customWidth="1"/>
    <col min="4" max="4" width="9.875" style="2" hidden="1" customWidth="1"/>
    <col min="5" max="25" width="9.875" style="3" hidden="1" customWidth="1"/>
    <col min="26" max="35" width="9.875" style="3" customWidth="1"/>
    <col min="36" max="36" width="2" style="2" customWidth="1"/>
    <col min="37" max="16384" width="9" style="2"/>
  </cols>
  <sheetData>
    <row r="1" spans="1:36" ht="12.75" customHeight="1" x14ac:dyDescent="0.2">
      <c r="A1" s="7"/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1"/>
    </row>
    <row r="2" spans="1:36" ht="12.75" customHeight="1" x14ac:dyDescent="0.2">
      <c r="A2" s="7"/>
      <c r="C2" s="37" t="s">
        <v>20</v>
      </c>
      <c r="D2" s="35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11"/>
    </row>
    <row r="3" spans="1:36" ht="12.75" customHeight="1" thickBot="1" x14ac:dyDescent="0.25">
      <c r="A3" s="7"/>
      <c r="B3" s="8"/>
      <c r="C3" s="25" t="s">
        <v>26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11"/>
    </row>
    <row r="4" spans="1:36" ht="12.75" customHeight="1" thickTop="1" x14ac:dyDescent="0.2">
      <c r="A4" s="7"/>
      <c r="B4" s="8"/>
      <c r="C4" s="8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"/>
    </row>
    <row r="5" spans="1:36" ht="12.75" customHeight="1" x14ac:dyDescent="0.2">
      <c r="A5" s="7"/>
      <c r="B5" s="8"/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/>
    </row>
    <row r="6" spans="1:36" ht="12.75" customHeight="1" x14ac:dyDescent="0.2">
      <c r="A6" s="7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</row>
    <row r="7" spans="1:36" s="4" customFormat="1" ht="12.75" customHeight="1" x14ac:dyDescent="0.2">
      <c r="A7" s="12"/>
      <c r="B7" s="13"/>
      <c r="C7" s="13"/>
      <c r="D7" s="5" t="s">
        <v>0</v>
      </c>
      <c r="E7" s="6" t="s">
        <v>1</v>
      </c>
      <c r="F7" s="6" t="s">
        <v>2</v>
      </c>
      <c r="G7" s="6" t="s">
        <v>3</v>
      </c>
      <c r="H7" s="6" t="s">
        <v>4</v>
      </c>
      <c r="I7" s="6" t="s">
        <v>5</v>
      </c>
      <c r="J7" s="6" t="s">
        <v>6</v>
      </c>
      <c r="K7" s="6" t="s">
        <v>7</v>
      </c>
      <c r="L7" s="6" t="s">
        <v>8</v>
      </c>
      <c r="M7" s="6" t="s">
        <v>9</v>
      </c>
      <c r="N7" s="6" t="s">
        <v>10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27</v>
      </c>
      <c r="U7" s="6" t="s">
        <v>28</v>
      </c>
      <c r="V7" s="6" t="s">
        <v>29</v>
      </c>
      <c r="W7" s="6" t="s">
        <v>30</v>
      </c>
      <c r="X7" s="6" t="s">
        <v>33</v>
      </c>
      <c r="Y7" s="6" t="s">
        <v>34</v>
      </c>
      <c r="Z7" s="6" t="s">
        <v>35</v>
      </c>
      <c r="AA7" s="6" t="s">
        <v>36</v>
      </c>
      <c r="AB7" s="6" t="s">
        <v>37</v>
      </c>
      <c r="AC7" s="6" t="s">
        <v>38</v>
      </c>
      <c r="AD7" s="6" t="s">
        <v>39</v>
      </c>
      <c r="AE7" s="6" t="s">
        <v>40</v>
      </c>
      <c r="AF7" s="6" t="s">
        <v>41</v>
      </c>
      <c r="AG7" s="6" t="s">
        <v>42</v>
      </c>
      <c r="AH7" s="6" t="s">
        <v>43</v>
      </c>
      <c r="AI7" s="6" t="s">
        <v>44</v>
      </c>
      <c r="AJ7" s="14"/>
    </row>
    <row r="8" spans="1:36" ht="12.75" customHeight="1" x14ac:dyDescent="0.2">
      <c r="A8" s="7"/>
      <c r="B8" s="8" t="s">
        <v>11</v>
      </c>
      <c r="C8" s="8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1"/>
    </row>
    <row r="9" spans="1:36" ht="12.75" customHeight="1" x14ac:dyDescent="0.2">
      <c r="A9" s="7"/>
      <c r="B9" s="9" t="s">
        <v>12</v>
      </c>
      <c r="C9" s="9"/>
      <c r="D9" s="15">
        <v>15.6</v>
      </c>
      <c r="E9" s="16">
        <v>18</v>
      </c>
      <c r="F9" s="16">
        <v>22.5</v>
      </c>
      <c r="G9" s="16">
        <v>21.25</v>
      </c>
      <c r="H9" s="16">
        <v>21.45</v>
      </c>
      <c r="I9" s="16">
        <v>19.75</v>
      </c>
      <c r="J9" s="16">
        <v>21.75</v>
      </c>
      <c r="K9" s="16">
        <v>23</v>
      </c>
      <c r="L9" s="16">
        <v>23</v>
      </c>
      <c r="M9" s="16">
        <v>23</v>
      </c>
      <c r="N9" s="16">
        <v>32</v>
      </c>
      <c r="O9" s="16">
        <v>30</v>
      </c>
      <c r="P9" s="16">
        <v>29</v>
      </c>
      <c r="Q9" s="16">
        <v>25</v>
      </c>
      <c r="R9" s="16">
        <v>26</v>
      </c>
      <c r="S9" s="16">
        <v>26.2</v>
      </c>
      <c r="T9" s="16">
        <v>29</v>
      </c>
      <c r="U9" s="16">
        <v>27</v>
      </c>
      <c r="V9" s="16">
        <v>28</v>
      </c>
      <c r="W9" s="16">
        <v>27</v>
      </c>
      <c r="X9" s="16">
        <v>28</v>
      </c>
      <c r="Y9" s="16">
        <v>28</v>
      </c>
      <c r="Z9" s="16">
        <v>27</v>
      </c>
      <c r="AA9" s="16">
        <v>27</v>
      </c>
      <c r="AB9" s="16">
        <v>24</v>
      </c>
      <c r="AC9" s="16">
        <v>24</v>
      </c>
      <c r="AD9" s="16">
        <v>24</v>
      </c>
      <c r="AE9" s="16">
        <v>20</v>
      </c>
      <c r="AF9" s="16">
        <v>18</v>
      </c>
      <c r="AG9" s="16">
        <v>19</v>
      </c>
      <c r="AH9" s="16">
        <v>17</v>
      </c>
      <c r="AI9" s="16">
        <v>17</v>
      </c>
      <c r="AJ9" s="11"/>
    </row>
    <row r="10" spans="1:36" ht="12.75" customHeight="1" x14ac:dyDescent="0.2">
      <c r="A10" s="7"/>
      <c r="B10" s="9" t="s">
        <v>13</v>
      </c>
      <c r="C10" s="9"/>
      <c r="D10" s="15">
        <v>38.25</v>
      </c>
      <c r="E10" s="16">
        <v>31.25</v>
      </c>
      <c r="F10" s="16">
        <v>31</v>
      </c>
      <c r="G10" s="16">
        <v>29.5</v>
      </c>
      <c r="H10" s="16">
        <v>30</v>
      </c>
      <c r="I10" s="16">
        <v>32.25</v>
      </c>
      <c r="J10" s="16">
        <v>32.75</v>
      </c>
      <c r="K10" s="16">
        <v>31.75</v>
      </c>
      <c r="L10" s="16">
        <v>32.5</v>
      </c>
      <c r="M10" s="16">
        <v>32.54</v>
      </c>
      <c r="N10" s="16">
        <v>31.25</v>
      </c>
      <c r="O10" s="16">
        <v>29</v>
      </c>
      <c r="P10" s="16">
        <v>26.5</v>
      </c>
      <c r="Q10" s="16">
        <v>26.5</v>
      </c>
      <c r="R10" s="16">
        <v>25.5</v>
      </c>
      <c r="S10" s="16">
        <v>22.5</v>
      </c>
      <c r="T10" s="16">
        <v>23.2</v>
      </c>
      <c r="U10" s="16">
        <v>23.2</v>
      </c>
      <c r="V10" s="16">
        <v>23.5</v>
      </c>
      <c r="W10" s="16">
        <v>25</v>
      </c>
      <c r="X10" s="16">
        <v>23.8</v>
      </c>
      <c r="Y10" s="16">
        <v>21</v>
      </c>
      <c r="Z10" s="16">
        <v>19.8</v>
      </c>
      <c r="AA10" s="16">
        <v>20.5</v>
      </c>
      <c r="AB10" s="16">
        <v>19.899999999999999</v>
      </c>
      <c r="AC10" s="16">
        <v>19.5</v>
      </c>
      <c r="AD10" s="16">
        <v>20.5</v>
      </c>
      <c r="AE10" s="16">
        <v>16</v>
      </c>
      <c r="AF10" s="16">
        <v>16</v>
      </c>
      <c r="AG10" s="16">
        <v>15.5</v>
      </c>
      <c r="AH10" s="16">
        <v>14.5</v>
      </c>
      <c r="AI10" s="16">
        <v>13.5</v>
      </c>
      <c r="AJ10" s="11"/>
    </row>
    <row r="11" spans="1:36" ht="12.75" customHeight="1" x14ac:dyDescent="0.2">
      <c r="A11" s="7"/>
      <c r="B11" s="9" t="s">
        <v>14</v>
      </c>
      <c r="C11" s="9"/>
      <c r="D11" s="15">
        <v>20.2</v>
      </c>
      <c r="E11" s="16">
        <v>21.6</v>
      </c>
      <c r="F11" s="16">
        <v>16.25</v>
      </c>
      <c r="G11" s="16">
        <v>16</v>
      </c>
      <c r="H11" s="16">
        <v>13.34</v>
      </c>
      <c r="I11" s="16">
        <v>15.3</v>
      </c>
      <c r="J11" s="16">
        <v>14.45</v>
      </c>
      <c r="K11" s="16">
        <v>16.43</v>
      </c>
      <c r="L11" s="16">
        <v>14.3</v>
      </c>
      <c r="M11" s="16">
        <v>14.5</v>
      </c>
      <c r="N11" s="16">
        <v>14.54</v>
      </c>
      <c r="O11" s="16">
        <v>16.670000000000002</v>
      </c>
      <c r="P11" s="16">
        <v>15.4</v>
      </c>
      <c r="Q11" s="16">
        <v>18.100000000000001</v>
      </c>
      <c r="R11" s="16">
        <v>19.600000000000001</v>
      </c>
      <c r="S11" s="16">
        <v>18.100000000000001</v>
      </c>
      <c r="T11" s="16">
        <v>14.2</v>
      </c>
      <c r="U11" s="16">
        <v>14.8</v>
      </c>
      <c r="V11" s="16">
        <v>14.65</v>
      </c>
      <c r="W11" s="16">
        <v>12.5</v>
      </c>
      <c r="X11" s="16">
        <v>13.3</v>
      </c>
      <c r="Y11" s="16">
        <v>13.1</v>
      </c>
      <c r="Z11" s="16">
        <v>10.7</v>
      </c>
      <c r="AA11" s="16">
        <v>10.8</v>
      </c>
      <c r="AB11" s="16">
        <v>10</v>
      </c>
      <c r="AC11" s="16">
        <v>9.9</v>
      </c>
      <c r="AD11" s="16">
        <v>9.3000000000000007</v>
      </c>
      <c r="AE11" s="16">
        <v>7.6</v>
      </c>
      <c r="AF11" s="16">
        <v>4.5</v>
      </c>
      <c r="AG11" s="16">
        <v>2.9</v>
      </c>
      <c r="AH11" s="16">
        <v>3.9</v>
      </c>
      <c r="AI11" s="16">
        <v>4.4000000000000004</v>
      </c>
      <c r="AJ11" s="11"/>
    </row>
    <row r="12" spans="1:36" s="1" customFormat="1" ht="12.75" customHeight="1" thickBot="1" x14ac:dyDescent="0.25">
      <c r="A12" s="26"/>
      <c r="B12" s="8" t="s">
        <v>15</v>
      </c>
      <c r="C12" s="8"/>
      <c r="D12" s="30">
        <f t="shared" ref="D12:AI12" si="0">SUM(D9:D11)</f>
        <v>74.05</v>
      </c>
      <c r="E12" s="31">
        <f t="shared" si="0"/>
        <v>70.849999999999994</v>
      </c>
      <c r="F12" s="31">
        <f t="shared" si="0"/>
        <v>69.75</v>
      </c>
      <c r="G12" s="31">
        <f t="shared" si="0"/>
        <v>66.75</v>
      </c>
      <c r="H12" s="31">
        <f t="shared" si="0"/>
        <v>64.790000000000006</v>
      </c>
      <c r="I12" s="31">
        <f t="shared" si="0"/>
        <v>67.3</v>
      </c>
      <c r="J12" s="31">
        <f t="shared" si="0"/>
        <v>68.95</v>
      </c>
      <c r="K12" s="31">
        <f t="shared" si="0"/>
        <v>71.180000000000007</v>
      </c>
      <c r="L12" s="31">
        <f t="shared" si="0"/>
        <v>69.8</v>
      </c>
      <c r="M12" s="31">
        <f t="shared" si="0"/>
        <v>70.039999999999992</v>
      </c>
      <c r="N12" s="31">
        <f t="shared" si="0"/>
        <v>77.789999999999992</v>
      </c>
      <c r="O12" s="31">
        <f t="shared" si="0"/>
        <v>75.67</v>
      </c>
      <c r="P12" s="31">
        <f t="shared" si="0"/>
        <v>70.900000000000006</v>
      </c>
      <c r="Q12" s="31">
        <f t="shared" si="0"/>
        <v>69.599999999999994</v>
      </c>
      <c r="R12" s="31">
        <f t="shared" si="0"/>
        <v>71.099999999999994</v>
      </c>
      <c r="S12" s="31">
        <f t="shared" si="0"/>
        <v>66.800000000000011</v>
      </c>
      <c r="T12" s="31">
        <f t="shared" si="0"/>
        <v>66.400000000000006</v>
      </c>
      <c r="U12" s="31">
        <f t="shared" si="0"/>
        <v>65</v>
      </c>
      <c r="V12" s="31">
        <f t="shared" si="0"/>
        <v>66.150000000000006</v>
      </c>
      <c r="W12" s="31">
        <f>SUM(W9:W11)</f>
        <v>64.5</v>
      </c>
      <c r="X12" s="31">
        <f>SUM(X9:X11)</f>
        <v>65.099999999999994</v>
      </c>
      <c r="Y12" s="31">
        <f>SUM(Y9:Y11)</f>
        <v>62.1</v>
      </c>
      <c r="Z12" s="31">
        <f>SUM(Z9:Z11)</f>
        <v>57.5</v>
      </c>
      <c r="AA12" s="31">
        <f t="shared" ref="AA12" si="1">SUM(AA9:AA11)</f>
        <v>58.3</v>
      </c>
      <c r="AB12" s="31">
        <f t="shared" ref="AB12" si="2">SUM(AB9:AB11)</f>
        <v>53.9</v>
      </c>
      <c r="AC12" s="31">
        <f t="shared" ref="AC12" si="3">SUM(AC9:AC11)</f>
        <v>53.4</v>
      </c>
      <c r="AD12" s="31">
        <f t="shared" ref="AD12" si="4">SUM(AD9:AD11)</f>
        <v>53.8</v>
      </c>
      <c r="AE12" s="31">
        <f t="shared" ref="AE12" si="5">SUM(AE9:AE11)</f>
        <v>43.6</v>
      </c>
      <c r="AF12" s="31">
        <f t="shared" ref="AF12" si="6">SUM(AF9:AF11)</f>
        <v>38.5</v>
      </c>
      <c r="AG12" s="31">
        <f t="shared" ref="AG12" si="7">SUM(AG9:AG11)</f>
        <v>37.4</v>
      </c>
      <c r="AH12" s="31">
        <f t="shared" ref="AH12" si="8">SUM(AH9:AH11)</f>
        <v>35.4</v>
      </c>
      <c r="AI12" s="31">
        <f t="shared" si="0"/>
        <v>34.9</v>
      </c>
      <c r="AJ12" s="27"/>
    </row>
    <row r="13" spans="1:36" ht="12.75" customHeight="1" thickTop="1" x14ac:dyDescent="0.2">
      <c r="A13" s="7"/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1"/>
    </row>
    <row r="14" spans="1:36" ht="12.75" customHeight="1" x14ac:dyDescent="0.2">
      <c r="A14" s="7"/>
      <c r="B14" s="8" t="s">
        <v>16</v>
      </c>
      <c r="C14" s="8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1"/>
    </row>
    <row r="15" spans="1:36" ht="12.75" customHeight="1" x14ac:dyDescent="0.2">
      <c r="A15" s="7"/>
      <c r="B15" s="9" t="s">
        <v>31</v>
      </c>
      <c r="C15" s="9"/>
      <c r="D15" s="17">
        <v>1107194</v>
      </c>
      <c r="E15" s="18">
        <v>1084143</v>
      </c>
      <c r="F15" s="18">
        <f>561847+438280+138783</f>
        <v>1138910</v>
      </c>
      <c r="G15" s="18">
        <f>622107+473724+146310</f>
        <v>1242141</v>
      </c>
      <c r="H15" s="18">
        <f>588654+464049+132293</f>
        <v>1184996</v>
      </c>
      <c r="I15" s="18">
        <f>562838+487004+147268</f>
        <v>1197110</v>
      </c>
      <c r="J15" s="18">
        <f>636829+515685+156608</f>
        <v>1309122</v>
      </c>
      <c r="K15" s="18">
        <f>686553+521902+170860</f>
        <v>1379315</v>
      </c>
      <c r="L15" s="18">
        <f>746448+503454+143621</f>
        <v>1393523</v>
      </c>
      <c r="M15" s="18">
        <f>768625+513367+151353</f>
        <v>1433345</v>
      </c>
      <c r="N15" s="18">
        <f>1005414+603863+225295</f>
        <v>1834572</v>
      </c>
      <c r="O15" s="18">
        <f>949989+641252+194178</f>
        <v>1785419</v>
      </c>
      <c r="P15" s="18">
        <v>1723793</v>
      </c>
      <c r="Q15" s="18">
        <v>1789400</v>
      </c>
      <c r="R15" s="18">
        <v>1988575</v>
      </c>
      <c r="S15" s="18">
        <v>1967672</v>
      </c>
      <c r="T15" s="18">
        <v>1915400</v>
      </c>
      <c r="U15" s="18">
        <v>2030098</v>
      </c>
      <c r="V15" s="18">
        <v>2086592</v>
      </c>
      <c r="W15" s="18">
        <v>2104115</v>
      </c>
      <c r="X15" s="18">
        <v>2200721</v>
      </c>
      <c r="Y15" s="18">
        <v>2371486</v>
      </c>
      <c r="Z15" s="18">
        <v>2241859</v>
      </c>
      <c r="AA15" s="18">
        <v>2235986</v>
      </c>
      <c r="AB15" s="18">
        <v>2147712</v>
      </c>
      <c r="AC15" s="18">
        <v>2203658</v>
      </c>
      <c r="AD15" s="18">
        <v>2200148</v>
      </c>
      <c r="AE15" s="18">
        <v>2116252</v>
      </c>
      <c r="AF15" s="18">
        <v>1829395</v>
      </c>
      <c r="AG15" s="18">
        <v>1750075</v>
      </c>
      <c r="AH15" s="18">
        <v>1642795</v>
      </c>
      <c r="AI15" s="18">
        <v>1640447</v>
      </c>
      <c r="AJ15" s="11"/>
    </row>
    <row r="16" spans="1:36" ht="12.75" customHeight="1" x14ac:dyDescent="0.2">
      <c r="A16" s="7"/>
      <c r="B16" s="9" t="s">
        <v>17</v>
      </c>
      <c r="C16" s="9"/>
      <c r="D16" s="17">
        <f>157284+639076</f>
        <v>796360</v>
      </c>
      <c r="E16" s="34">
        <f>228825+732650</f>
        <v>961475</v>
      </c>
      <c r="F16" s="34">
        <f>221484+636569+32877+4950</f>
        <v>895880</v>
      </c>
      <c r="G16" s="34">
        <f>240377+767743+35500+9845</f>
        <v>1053465</v>
      </c>
      <c r="H16" s="34">
        <f>206882+716945+45562+28690+55504</f>
        <v>1053583</v>
      </c>
      <c r="I16" s="34">
        <f>251324+777716+50949+47314+101595</f>
        <v>1228898</v>
      </c>
      <c r="J16" s="34">
        <f>253685+818946+48923+62485+8944</f>
        <v>1192983</v>
      </c>
      <c r="K16" s="34">
        <f>241997+910759+51474+44305+11915</f>
        <v>1260450</v>
      </c>
      <c r="L16" s="34">
        <f>231313+939620+53235+10952+58660+9427</f>
        <v>1303207</v>
      </c>
      <c r="M16" s="34">
        <f>270093+1072103+55097+1994+52454+10056</f>
        <v>1461797</v>
      </c>
      <c r="N16" s="34">
        <f>225598+1649+1184465+61059+315+9673</f>
        <v>1482759</v>
      </c>
      <c r="O16" s="34">
        <f>227635+1276323+37944+6941+9235</f>
        <v>1558078</v>
      </c>
      <c r="P16" s="34">
        <v>1560151</v>
      </c>
      <c r="Q16" s="34">
        <f>1669926+714116</f>
        <v>2384042</v>
      </c>
      <c r="R16" s="34">
        <f>1598693+3995</f>
        <v>1602688</v>
      </c>
      <c r="S16" s="34">
        <v>1716996</v>
      </c>
      <c r="T16" s="34">
        <v>1800884</v>
      </c>
      <c r="U16" s="34">
        <v>1845623</v>
      </c>
      <c r="V16" s="34">
        <v>1853953</v>
      </c>
      <c r="W16" s="34">
        <v>1972955</v>
      </c>
      <c r="X16" s="34">
        <v>2245599</v>
      </c>
      <c r="Y16" s="34">
        <v>2301373</v>
      </c>
      <c r="Z16" s="34">
        <v>2174241</v>
      </c>
      <c r="AA16" s="34">
        <v>2671393</v>
      </c>
      <c r="AB16" s="34">
        <v>2436670</v>
      </c>
      <c r="AC16" s="34">
        <v>2600841</v>
      </c>
      <c r="AD16" s="34">
        <v>2580731</v>
      </c>
      <c r="AE16" s="34">
        <v>2831311</v>
      </c>
      <c r="AF16" s="34">
        <v>2668420</v>
      </c>
      <c r="AG16" s="34">
        <v>2496923</v>
      </c>
      <c r="AH16" s="34">
        <v>2084238</v>
      </c>
      <c r="AI16" s="34">
        <v>2591100</v>
      </c>
      <c r="AJ16" s="11"/>
    </row>
    <row r="17" spans="1:36" ht="12.75" customHeight="1" x14ac:dyDescent="0.2">
      <c r="A17" s="7"/>
      <c r="B17" s="9" t="s">
        <v>18</v>
      </c>
      <c r="C17" s="9"/>
      <c r="D17" s="17">
        <v>28679</v>
      </c>
      <c r="E17" s="34">
        <v>36409</v>
      </c>
      <c r="F17" s="34">
        <v>30648</v>
      </c>
      <c r="G17" s="34">
        <v>39060</v>
      </c>
      <c r="H17" s="34">
        <v>37823</v>
      </c>
      <c r="I17" s="34">
        <v>39831</v>
      </c>
      <c r="J17" s="34">
        <v>35432</v>
      </c>
      <c r="K17" s="34">
        <f>28711</f>
        <v>28711</v>
      </c>
      <c r="L17" s="34">
        <v>25215</v>
      </c>
      <c r="M17" s="34">
        <v>36293</v>
      </c>
      <c r="N17" s="34">
        <v>29301</v>
      </c>
      <c r="O17" s="34">
        <v>50656</v>
      </c>
      <c r="P17" s="34">
        <v>39920</v>
      </c>
      <c r="Q17" s="34">
        <v>47050</v>
      </c>
      <c r="R17" s="34">
        <v>45401</v>
      </c>
      <c r="S17" s="34">
        <v>40027</v>
      </c>
      <c r="T17" s="34">
        <v>40151</v>
      </c>
      <c r="U17" s="34">
        <v>34275</v>
      </c>
      <c r="V17" s="34">
        <v>24828</v>
      </c>
      <c r="W17" s="34">
        <v>35316</v>
      </c>
      <c r="X17" s="34">
        <v>20398</v>
      </c>
      <c r="Y17" s="34">
        <v>18061</v>
      </c>
      <c r="Z17" s="34">
        <v>17858</v>
      </c>
      <c r="AA17" s="34">
        <v>17294</v>
      </c>
      <c r="AB17" s="34">
        <v>18041</v>
      </c>
      <c r="AC17" s="34">
        <v>15118</v>
      </c>
      <c r="AD17" s="34">
        <v>9657</v>
      </c>
      <c r="AE17" s="34">
        <v>9998</v>
      </c>
      <c r="AF17" s="34">
        <v>5199</v>
      </c>
      <c r="AG17" s="34">
        <v>9065</v>
      </c>
      <c r="AH17" s="34">
        <v>7252</v>
      </c>
      <c r="AI17" s="34">
        <v>7390</v>
      </c>
      <c r="AJ17" s="11"/>
    </row>
    <row r="18" spans="1:36" ht="12.75" customHeight="1" x14ac:dyDescent="0.2">
      <c r="A18" s="7"/>
      <c r="B18" s="9" t="s">
        <v>19</v>
      </c>
      <c r="C18" s="9"/>
      <c r="D18" s="17">
        <v>25892</v>
      </c>
      <c r="E18" s="34">
        <v>40066</v>
      </c>
      <c r="F18" s="34">
        <f>4646+28342</f>
        <v>32988</v>
      </c>
      <c r="G18" s="34">
        <f>3225+29984</f>
        <v>33209</v>
      </c>
      <c r="H18" s="34">
        <v>19805</v>
      </c>
      <c r="I18" s="34">
        <v>33035</v>
      </c>
      <c r="J18" s="34">
        <f>636+90240</f>
        <v>90876</v>
      </c>
      <c r="K18" s="34">
        <f>1201+26474</f>
        <v>27675</v>
      </c>
      <c r="L18" s="34">
        <f>22707+33133</f>
        <v>55840</v>
      </c>
      <c r="M18" s="34">
        <f>20313+52686</f>
        <v>72999</v>
      </c>
      <c r="N18" s="34">
        <f>19705+48569</f>
        <v>68274</v>
      </c>
      <c r="O18" s="34">
        <f>10599+16187</f>
        <v>26786</v>
      </c>
      <c r="P18" s="34">
        <v>107889</v>
      </c>
      <c r="Q18" s="34">
        <v>44105</v>
      </c>
      <c r="R18" s="34">
        <v>8202</v>
      </c>
      <c r="S18" s="34">
        <v>22002</v>
      </c>
      <c r="T18" s="34">
        <v>25225</v>
      </c>
      <c r="U18" s="34">
        <v>0</v>
      </c>
      <c r="V18" s="34">
        <v>0</v>
      </c>
      <c r="W18" s="34">
        <v>0</v>
      </c>
      <c r="X18" s="34">
        <v>107863</v>
      </c>
      <c r="Y18" s="34">
        <v>0</v>
      </c>
      <c r="Z18" s="34">
        <v>0</v>
      </c>
      <c r="AA18" s="34">
        <v>0</v>
      </c>
      <c r="AB18" s="34">
        <v>47624</v>
      </c>
      <c r="AC18" s="34">
        <v>30136</v>
      </c>
      <c r="AD18" s="34">
        <v>1717</v>
      </c>
      <c r="AE18" s="34">
        <v>0</v>
      </c>
      <c r="AF18" s="34">
        <v>0</v>
      </c>
      <c r="AG18" s="34">
        <v>0</v>
      </c>
      <c r="AH18" s="34"/>
      <c r="AI18" s="34">
        <v>9995</v>
      </c>
      <c r="AJ18" s="11"/>
    </row>
    <row r="19" spans="1:36" ht="12.75" customHeight="1" x14ac:dyDescent="0.2">
      <c r="A19" s="7"/>
      <c r="B19" s="9" t="s">
        <v>13</v>
      </c>
      <c r="C19" s="9"/>
      <c r="D19" s="17">
        <v>166334</v>
      </c>
      <c r="E19" s="34">
        <v>177534</v>
      </c>
      <c r="F19" s="34">
        <f>10395+24055+6359+70052+60860</f>
        <v>171721</v>
      </c>
      <c r="G19" s="34">
        <f>11623+21925+4799+41635+62994</f>
        <v>142976</v>
      </c>
      <c r="H19" s="34">
        <v>61024</v>
      </c>
      <c r="I19" s="34">
        <v>88959</v>
      </c>
      <c r="J19" s="34">
        <f>48780+73744</f>
        <v>122524</v>
      </c>
      <c r="K19" s="34">
        <f>47653+68346</f>
        <v>115999</v>
      </c>
      <c r="L19" s="34">
        <f>54004+102153</f>
        <v>156157</v>
      </c>
      <c r="M19" s="34">
        <f>89740+93266</f>
        <v>183006</v>
      </c>
      <c r="N19" s="34">
        <f>58763+176629</f>
        <v>235392</v>
      </c>
      <c r="O19" s="34">
        <f>58629+728848</f>
        <v>787477</v>
      </c>
      <c r="P19" s="34">
        <v>590160</v>
      </c>
      <c r="Q19" s="34">
        <v>963166</v>
      </c>
      <c r="R19" s="34">
        <v>584650</v>
      </c>
      <c r="S19" s="34">
        <v>657827</v>
      </c>
      <c r="T19" s="34">
        <v>607796</v>
      </c>
      <c r="U19" s="34">
        <v>841703</v>
      </c>
      <c r="V19" s="34">
        <v>724736</v>
      </c>
      <c r="W19" s="34">
        <v>531330</v>
      </c>
      <c r="X19" s="34">
        <v>578168</v>
      </c>
      <c r="Y19" s="34">
        <v>617547</v>
      </c>
      <c r="Z19" s="34">
        <v>666119</v>
      </c>
      <c r="AA19" s="34">
        <v>831573</v>
      </c>
      <c r="AB19" s="34">
        <v>295485</v>
      </c>
      <c r="AC19" s="34">
        <v>410518</v>
      </c>
      <c r="AD19" s="34">
        <v>1255143</v>
      </c>
      <c r="AE19" s="34">
        <v>1433960</v>
      </c>
      <c r="AF19" s="34">
        <v>1537004</v>
      </c>
      <c r="AG19" s="34">
        <v>1195650</v>
      </c>
      <c r="AH19" s="34">
        <v>778896</v>
      </c>
      <c r="AI19" s="34">
        <v>415561</v>
      </c>
      <c r="AJ19" s="11"/>
    </row>
    <row r="20" spans="1:36" s="1" customFormat="1" ht="12.75" customHeight="1" thickBot="1" x14ac:dyDescent="0.25">
      <c r="A20" s="26"/>
      <c r="B20" s="8" t="s">
        <v>15</v>
      </c>
      <c r="C20" s="8"/>
      <c r="D20" s="32">
        <f t="shared" ref="D20:AI20" si="9">SUM(D15:D19)</f>
        <v>2124459</v>
      </c>
      <c r="E20" s="33">
        <f t="shared" si="9"/>
        <v>2299627</v>
      </c>
      <c r="F20" s="33">
        <f t="shared" si="9"/>
        <v>2270147</v>
      </c>
      <c r="G20" s="33">
        <f t="shared" si="9"/>
        <v>2510851</v>
      </c>
      <c r="H20" s="33">
        <f t="shared" si="9"/>
        <v>2357231</v>
      </c>
      <c r="I20" s="33">
        <f t="shared" si="9"/>
        <v>2587833</v>
      </c>
      <c r="J20" s="33">
        <f t="shared" si="9"/>
        <v>2750937</v>
      </c>
      <c r="K20" s="33">
        <f t="shared" si="9"/>
        <v>2812150</v>
      </c>
      <c r="L20" s="33">
        <f t="shared" si="9"/>
        <v>2933942</v>
      </c>
      <c r="M20" s="33">
        <f t="shared" si="9"/>
        <v>3187440</v>
      </c>
      <c r="N20" s="33">
        <f t="shared" si="9"/>
        <v>3650298</v>
      </c>
      <c r="O20" s="33">
        <f t="shared" si="9"/>
        <v>4208416</v>
      </c>
      <c r="P20" s="33">
        <f t="shared" si="9"/>
        <v>4021913</v>
      </c>
      <c r="Q20" s="33">
        <f t="shared" si="9"/>
        <v>5227763</v>
      </c>
      <c r="R20" s="33">
        <f t="shared" si="9"/>
        <v>4229516</v>
      </c>
      <c r="S20" s="33">
        <f t="shared" si="9"/>
        <v>4404524</v>
      </c>
      <c r="T20" s="33">
        <f t="shared" si="9"/>
        <v>4389456</v>
      </c>
      <c r="U20" s="33">
        <f t="shared" si="9"/>
        <v>4751699</v>
      </c>
      <c r="V20" s="33">
        <f t="shared" si="9"/>
        <v>4690109</v>
      </c>
      <c r="W20" s="33">
        <f>SUM(W15:W19)</f>
        <v>4643716</v>
      </c>
      <c r="X20" s="33">
        <f>SUM(X15:X19)</f>
        <v>5152749</v>
      </c>
      <c r="Y20" s="33">
        <f>SUM(Y15:Y19)</f>
        <v>5308467</v>
      </c>
      <c r="Z20" s="33">
        <f>SUM(Z15:Z19)</f>
        <v>5100077</v>
      </c>
      <c r="AA20" s="33">
        <f t="shared" ref="AA20" si="10">SUM(AA15:AA19)</f>
        <v>5756246</v>
      </c>
      <c r="AB20" s="33">
        <f t="shared" ref="AB20" si="11">SUM(AB15:AB19)</f>
        <v>4945532</v>
      </c>
      <c r="AC20" s="33">
        <f t="shared" ref="AC20" si="12">SUM(AC15:AC19)</f>
        <v>5260271</v>
      </c>
      <c r="AD20" s="33">
        <f t="shared" ref="AD20" si="13">SUM(AD15:AD19)</f>
        <v>6047396</v>
      </c>
      <c r="AE20" s="33">
        <f t="shared" ref="AE20" si="14">SUM(AE15:AE19)</f>
        <v>6391521</v>
      </c>
      <c r="AF20" s="33">
        <f t="shared" ref="AF20" si="15">SUM(AF15:AF19)</f>
        <v>6040018</v>
      </c>
      <c r="AG20" s="33">
        <f t="shared" ref="AG20" si="16">SUM(AG15:AG19)</f>
        <v>5451713</v>
      </c>
      <c r="AH20" s="33">
        <f t="shared" ref="AH20" si="17">SUM(AH15:AH19)</f>
        <v>4513181</v>
      </c>
      <c r="AI20" s="33">
        <f t="shared" si="9"/>
        <v>4664493</v>
      </c>
      <c r="AJ20" s="27"/>
    </row>
    <row r="21" spans="1:36" s="1" customFormat="1" ht="12.75" customHeight="1" thickTop="1" x14ac:dyDescent="0.2">
      <c r="A21" s="26"/>
      <c r="B21" s="8"/>
      <c r="C21" s="8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7"/>
    </row>
    <row r="22" spans="1:36" s="1" customFormat="1" ht="12.75" customHeight="1" x14ac:dyDescent="0.2">
      <c r="A22" s="26"/>
      <c r="B22" s="9" t="s">
        <v>32</v>
      </c>
      <c r="C22" s="8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7"/>
    </row>
    <row r="23" spans="1:36" ht="12.75" customHeight="1" x14ac:dyDescent="0.2">
      <c r="A23" s="7"/>
      <c r="B23" s="9"/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1"/>
    </row>
    <row r="24" spans="1:36" ht="12.75" customHeight="1" x14ac:dyDescent="0.2">
      <c r="A24" s="7"/>
      <c r="B24" s="38" t="s">
        <v>45</v>
      </c>
      <c r="C24" s="3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1"/>
    </row>
    <row r="25" spans="1:36" ht="12.75" customHeight="1" x14ac:dyDescent="0.2">
      <c r="A25" s="7"/>
      <c r="C25" s="9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1"/>
    </row>
    <row r="26" spans="1:36" ht="12.75" customHeight="1" x14ac:dyDescent="0.2">
      <c r="A26" s="7"/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1"/>
    </row>
    <row r="27" spans="1:36" ht="12.75" customHeight="1" x14ac:dyDescent="0.2">
      <c r="A27" s="7"/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1"/>
    </row>
    <row r="28" spans="1:36" ht="12.75" customHeight="1" x14ac:dyDescent="0.2">
      <c r="A28" s="7"/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1"/>
    </row>
    <row r="29" spans="1:36" ht="12.75" customHeight="1" x14ac:dyDescent="0.2">
      <c r="A29" s="7"/>
      <c r="B29" s="9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1"/>
    </row>
    <row r="30" spans="1:36" ht="12.75" customHeight="1" x14ac:dyDescent="0.2">
      <c r="A30" s="7"/>
      <c r="B30" s="9"/>
      <c r="C30" s="9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1"/>
    </row>
    <row r="31" spans="1:36" ht="12.75" customHeight="1" x14ac:dyDescent="0.2">
      <c r="A31" s="7"/>
      <c r="B31" s="9"/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1"/>
    </row>
    <row r="32" spans="1:36" ht="12.75" customHeight="1" x14ac:dyDescent="0.2">
      <c r="A32" s="7"/>
      <c r="B32" s="9"/>
      <c r="C32" s="9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1"/>
    </row>
    <row r="33" spans="1:36" ht="12.75" customHeight="1" x14ac:dyDescent="0.2">
      <c r="A33" s="7"/>
      <c r="B33" s="9"/>
      <c r="C33" s="9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1"/>
    </row>
    <row r="34" spans="1:36" ht="12.75" customHeight="1" x14ac:dyDescent="0.2">
      <c r="A34" s="7"/>
      <c r="B34" s="9"/>
      <c r="C34" s="9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1"/>
    </row>
    <row r="35" spans="1:36" ht="12.75" customHeight="1" x14ac:dyDescent="0.2">
      <c r="A35" s="7"/>
      <c r="B35" s="9"/>
      <c r="C35" s="9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1"/>
    </row>
    <row r="36" spans="1:36" ht="12.75" customHeight="1" x14ac:dyDescent="0.2">
      <c r="A36" s="7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1"/>
    </row>
    <row r="37" spans="1:36" ht="12.75" customHeight="1" x14ac:dyDescent="0.2">
      <c r="A37" s="7"/>
      <c r="B37" s="9"/>
      <c r="C37" s="9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1"/>
    </row>
    <row r="38" spans="1:36" ht="12.75" customHeight="1" x14ac:dyDescent="0.2">
      <c r="A38" s="7"/>
      <c r="B38" s="9"/>
      <c r="C38" s="9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1"/>
    </row>
    <row r="39" spans="1:36" ht="12.75" customHeight="1" x14ac:dyDescent="0.2">
      <c r="A39" s="7"/>
      <c r="B39" s="9"/>
      <c r="C39" s="9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1"/>
    </row>
    <row r="40" spans="1:36" ht="12.75" customHeight="1" x14ac:dyDescent="0.2">
      <c r="A40" s="7"/>
      <c r="B40" s="9"/>
      <c r="C40" s="9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1"/>
    </row>
    <row r="41" spans="1:36" ht="12.75" customHeight="1" x14ac:dyDescent="0.2">
      <c r="A41" s="7"/>
      <c r="B41" s="9"/>
      <c r="C41" s="9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1"/>
    </row>
    <row r="42" spans="1:36" ht="12.75" customHeight="1" x14ac:dyDescent="0.2">
      <c r="A42" s="7"/>
      <c r="B42" s="9"/>
      <c r="C42" s="9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1"/>
    </row>
    <row r="43" spans="1:36" ht="12.75" customHeight="1" x14ac:dyDescent="0.2">
      <c r="A43" s="7"/>
      <c r="B43" s="9"/>
      <c r="C43" s="9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1"/>
    </row>
    <row r="44" spans="1:36" ht="12.75" customHeight="1" x14ac:dyDescent="0.2">
      <c r="A44" s="7"/>
      <c r="B44" s="9"/>
      <c r="C44" s="9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1"/>
    </row>
    <row r="45" spans="1:36" ht="12.75" customHeight="1" x14ac:dyDescent="0.2">
      <c r="A45" s="7"/>
      <c r="B45" s="9"/>
      <c r="C45" s="9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1"/>
    </row>
    <row r="46" spans="1:36" ht="12.75" customHeight="1" x14ac:dyDescent="0.2">
      <c r="A46" s="7"/>
      <c r="B46" s="9"/>
      <c r="C46" s="9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1"/>
    </row>
    <row r="47" spans="1:36" ht="12.75" customHeight="1" x14ac:dyDescent="0.2">
      <c r="A47" s="7"/>
      <c r="B47" s="9"/>
      <c r="C47" s="9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1"/>
    </row>
    <row r="48" spans="1:36" ht="12.75" customHeight="1" x14ac:dyDescent="0.2">
      <c r="A48" s="7"/>
      <c r="B48" s="9"/>
      <c r="C48" s="9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1"/>
    </row>
    <row r="49" spans="1:36" ht="12.75" customHeight="1" x14ac:dyDescent="0.2">
      <c r="A49" s="7"/>
      <c r="B49" s="9"/>
      <c r="C49" s="9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1"/>
    </row>
    <row r="50" spans="1:36" ht="12.75" customHeight="1" x14ac:dyDescent="0.2">
      <c r="A50" s="7"/>
      <c r="B50" s="9"/>
      <c r="C50" s="9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1"/>
    </row>
    <row r="51" spans="1:36" ht="12.75" customHeight="1" x14ac:dyDescent="0.2">
      <c r="A51" s="7"/>
      <c r="B51" s="9"/>
      <c r="C51" s="9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1"/>
    </row>
    <row r="52" spans="1:36" ht="12.75" customHeight="1" x14ac:dyDescent="0.2">
      <c r="A52" s="7"/>
      <c r="B52" s="9"/>
      <c r="C52" s="9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1"/>
    </row>
    <row r="53" spans="1:36" ht="12.75" customHeight="1" x14ac:dyDescent="0.2">
      <c r="A53" s="7"/>
      <c r="B53" s="9"/>
      <c r="C53" s="9"/>
      <c r="D53" s="9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1"/>
    </row>
    <row r="54" spans="1:36" ht="12.75" customHeight="1" x14ac:dyDescent="0.2">
      <c r="A54" s="7"/>
      <c r="B54" s="9"/>
      <c r="C54" s="9"/>
      <c r="D54" s="9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1"/>
    </row>
    <row r="55" spans="1:36" ht="12.75" customHeight="1" x14ac:dyDescent="0.2">
      <c r="A55" s="7"/>
      <c r="B55" s="9"/>
      <c r="C55" s="9"/>
      <c r="D55" s="9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1"/>
    </row>
    <row r="56" spans="1:36" ht="12.75" customHeight="1" x14ac:dyDescent="0.2">
      <c r="A56" s="7"/>
      <c r="B56" s="9"/>
      <c r="C56" s="9"/>
      <c r="D56" s="9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1"/>
    </row>
    <row r="57" spans="1:36" ht="12.75" customHeight="1" x14ac:dyDescent="0.2">
      <c r="A57" s="7"/>
      <c r="B57" s="9"/>
      <c r="C57" s="9"/>
      <c r="D57" s="9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1"/>
    </row>
    <row r="58" spans="1:36" ht="12.75" customHeight="1" x14ac:dyDescent="0.2">
      <c r="A58" s="7"/>
      <c r="B58" s="9"/>
      <c r="C58" s="9"/>
      <c r="D58" s="9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1"/>
    </row>
    <row r="59" spans="1:36" ht="12.75" customHeight="1" x14ac:dyDescent="0.2">
      <c r="A59" s="7"/>
      <c r="B59" s="9"/>
      <c r="C59" s="9"/>
      <c r="D59" s="9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1"/>
    </row>
    <row r="60" spans="1:36" ht="12.75" customHeight="1" x14ac:dyDescent="0.2">
      <c r="A60" s="7"/>
      <c r="B60" s="9"/>
      <c r="C60" s="9"/>
      <c r="D60" s="9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1"/>
    </row>
    <row r="61" spans="1:36" ht="12.75" customHeight="1" x14ac:dyDescent="0.2">
      <c r="A61" s="7"/>
      <c r="B61" s="9"/>
      <c r="C61" s="9"/>
      <c r="D61" s="9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1"/>
    </row>
    <row r="62" spans="1:36" ht="12.75" customHeight="1" x14ac:dyDescent="0.2">
      <c r="A62" s="7"/>
      <c r="B62" s="9"/>
      <c r="C62" s="9"/>
      <c r="D62" s="9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1"/>
    </row>
    <row r="63" spans="1:36" ht="12.75" customHeight="1" x14ac:dyDescent="0.2">
      <c r="A63" s="7"/>
      <c r="B63" s="9"/>
      <c r="C63" s="9"/>
      <c r="D63" s="9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1"/>
    </row>
    <row r="64" spans="1:36" ht="12.75" customHeight="1" x14ac:dyDescent="0.2">
      <c r="A64" s="7"/>
      <c r="B64" s="9"/>
      <c r="C64" s="9"/>
      <c r="D64" s="9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1"/>
    </row>
    <row r="65" spans="1:36" ht="12.75" customHeight="1" x14ac:dyDescent="0.2">
      <c r="A65" s="7"/>
      <c r="B65" s="9"/>
      <c r="C65" s="9"/>
      <c r="D65" s="9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1"/>
    </row>
    <row r="66" spans="1:36" ht="12.75" customHeight="1" x14ac:dyDescent="0.2">
      <c r="A66" s="7"/>
      <c r="B66" s="9"/>
      <c r="C66" s="9"/>
      <c r="D66" s="9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1"/>
    </row>
    <row r="67" spans="1:36" ht="12.75" customHeight="1" x14ac:dyDescent="0.2">
      <c r="A67" s="7"/>
      <c r="B67" s="9"/>
      <c r="C67" s="9"/>
      <c r="D67" s="9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1"/>
    </row>
    <row r="68" spans="1:36" ht="12.75" customHeight="1" x14ac:dyDescent="0.2">
      <c r="A68" s="7"/>
      <c r="B68" s="9"/>
      <c r="C68" s="9"/>
      <c r="D68" s="9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1"/>
    </row>
    <row r="69" spans="1:36" ht="12.75" customHeight="1" x14ac:dyDescent="0.2">
      <c r="A69" s="7"/>
      <c r="B69" s="9"/>
      <c r="C69" s="9"/>
      <c r="D69" s="9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1"/>
    </row>
    <row r="70" spans="1:36" ht="12.75" customHeight="1" x14ac:dyDescent="0.2">
      <c r="A70" s="7"/>
      <c r="B70" s="9"/>
      <c r="C70" s="9"/>
      <c r="D70" s="9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1"/>
    </row>
    <row r="71" spans="1:36" ht="12.75" customHeight="1" x14ac:dyDescent="0.2">
      <c r="A71" s="7"/>
      <c r="B71" s="9"/>
      <c r="C71" s="9"/>
      <c r="D71" s="9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1"/>
    </row>
    <row r="72" spans="1:36" ht="12.75" customHeight="1" x14ac:dyDescent="0.2">
      <c r="A72" s="7"/>
      <c r="B72" s="9"/>
      <c r="C72" s="9"/>
      <c r="D72" s="9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1"/>
    </row>
    <row r="73" spans="1:36" ht="12.75" customHeight="1" x14ac:dyDescent="0.2">
      <c r="A73" s="7"/>
      <c r="B73" s="9"/>
      <c r="C73" s="9"/>
      <c r="D73" s="9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1"/>
    </row>
    <row r="74" spans="1:36" ht="12.75" customHeight="1" x14ac:dyDescent="0.2">
      <c r="A74" s="7"/>
      <c r="B74" s="9"/>
      <c r="C74" s="9"/>
      <c r="D74" s="9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1"/>
    </row>
    <row r="75" spans="1:36" ht="12.75" customHeight="1" x14ac:dyDescent="0.2">
      <c r="A75" s="7"/>
      <c r="B75" s="9"/>
      <c r="C75" s="9"/>
      <c r="D75" s="9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1"/>
    </row>
    <row r="76" spans="1:36" ht="12.75" customHeight="1" x14ac:dyDescent="0.2">
      <c r="A76" s="7"/>
      <c r="B76" s="9"/>
      <c r="C76" s="9"/>
      <c r="D76" s="9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1"/>
    </row>
    <row r="77" spans="1:36" ht="12.75" customHeight="1" x14ac:dyDescent="0.2">
      <c r="A77" s="7"/>
      <c r="B77" s="9"/>
      <c r="C77" s="9"/>
      <c r="D77" s="9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1"/>
    </row>
    <row r="78" spans="1:36" ht="12.75" customHeight="1" x14ac:dyDescent="0.2">
      <c r="A78" s="7"/>
      <c r="B78" s="9"/>
      <c r="C78" s="9"/>
      <c r="D78" s="9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1"/>
    </row>
    <row r="79" spans="1:36" ht="12.75" customHeight="1" x14ac:dyDescent="0.2">
      <c r="A79" s="19"/>
      <c r="B79" s="20"/>
      <c r="C79" s="20"/>
      <c r="D79" s="20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2"/>
    </row>
  </sheetData>
  <phoneticPr fontId="0" type="noConversion"/>
  <printOptions horizontalCentered="1"/>
  <pageMargins left="0.25" right="0.25" top="0.5" bottom="0.5" header="0" footer="0.22"/>
  <pageSetup orientation="landscape" r:id="rId1"/>
  <headerFooter alignWithMargins="0">
    <oddFooter>&amp;L&amp;8UMSL Fact Book&amp;C&amp;8&amp;A&amp;R&amp;8Last Updated FY2019</oddFooter>
  </headerFooter>
  <rowBreaks count="2" manualBreakCount="2">
    <brk id="25" max="16383" man="1"/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library_staff_expense</vt:lpstr>
      <vt:lpstr>library_staff_expense!Print_Area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Thaxton, Mary</cp:lastModifiedBy>
  <cp:lastPrinted>2019-12-13T22:13:01Z</cp:lastPrinted>
  <dcterms:created xsi:type="dcterms:W3CDTF">1999-04-19T21:56:09Z</dcterms:created>
  <dcterms:modified xsi:type="dcterms:W3CDTF">2019-12-13T22:13:31Z</dcterms:modified>
</cp:coreProperties>
</file>